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<sst xmlns="http://schemas.openxmlformats.org/spreadsheetml/2006/main" count="33" uniqueCount="33">
  <si>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</si>
  <si>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</si>
  <si>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</si>
  <si>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</si>
  <si>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</si>
  <si>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</si>
  <si>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</si>
  <si>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</si>
  <si>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</si>
  <si>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</si>
  <si>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</si>
  <si>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</si>
  <si>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</si>
  <si>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</si>
  <si>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</si>
  <si>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</si>
  <si>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</si>
  <si>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</si>
  <si>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</si>
  <si>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</si>
  <si>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</si>
  <si>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</si>
  <si>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</si>
  <si>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</si>
  <si>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</si>
  <si>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</si>
  <si>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</si>
  <si>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49720,00 - ремонт кровли кв. 142, 143, 144.</t>
  </si>
  <si>
    <t>6536,00 - замена трубопровода канализации в подвале 4-ого подъезда.               82533,00 - ремонт кровли.                                          5377,00 - установка поддона на чердаке.</t>
  </si>
  <si>
    <t>80643,00 - ремонт холлов в 1, 2, 3,, 4 подъездах.                                                                  90932,00 - ремонт козырьков 1, 2, 3, 4 подъездов.</t>
  </si>
  <si>
    <t>52275,00 - ремонт трубопровода канализации в 1-ом подъезде.</t>
  </si>
  <si>
    <t>38695,00 - ремонт трубопровода канализации во 2-ом подъезде.                               533,00 - замена трехходового крана на тепловом узле.</t>
  </si>
  <si>
    <t>3920,00 - валка деревьев и кустарников.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</si>
</sst>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4">
      <selection activeCell="I22" sqref="I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2123</v>
      </c>
      <c r="B1" s="18"/>
      <c r="C1" s="18"/>
      <c r="D1" s="18"/>
      <c r="E1" s="18"/>
    </row>
    <row r="2" spans="1:5" ht="24.75" customHeight="1">
      <c r="A2" s="20" t="s">
        <v>21</v>
      </c>
      <c r="B2" s="20"/>
      <c r="C2" s="20"/>
      <c r="D2" s="20"/>
      <c r="E2" s="20"/>
    </row>
    <row r="3" spans="1:5" ht="41.25" customHeight="1">
      <c r="A3" s="21" t="s">
        <v>25</v>
      </c>
      <c r="B3" s="22"/>
      <c r="C3" s="22"/>
      <c r="D3" s="22"/>
      <c r="E3" s="22"/>
    </row>
    <row r="4" spans="1:5" ht="15" customHeight="1">
      <c r="A4" s="23" t="s">
        <v>26</v>
      </c>
      <c r="B4" s="24"/>
      <c r="C4" s="24"/>
      <c r="D4" s="24"/>
      <c r="E4" s="24"/>
    </row>
    <row r="5" spans="1:5" ht="30.75" customHeight="1">
      <c r="A5" s="19" t="str">
        <f>VLOOKUP(A1,'[1]ТР 2018'!$A$1:$AH$101,2,0)</f>
        <v>ул.Черняховского д.60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VLOOKUP(A1,'[1]ТР 2018'!$A$1:$AH$101,3,0)</f>
        <v>7894.5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4">
        <f>E7*E6</f>
        <v>21867.765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20</v>
      </c>
      <c r="B11" s="27"/>
      <c r="C11" s="27"/>
      <c r="D11" s="27"/>
      <c r="E11" s="16">
        <f>VLOOKUP(A1,'[1]ТР 2018'!$A$1:$AH$101,4,0)</f>
        <v>552396.8500000001</v>
      </c>
    </row>
    <row r="12" spans="1:5" ht="15.75">
      <c r="A12" s="3">
        <v>1</v>
      </c>
      <c r="B12" s="11" t="s">
        <v>4</v>
      </c>
      <c r="C12" s="7">
        <f>VLOOKUP(A1,'[1]ТР 2018'!$A$1:$AH$101,5,0)</f>
        <v>14290.26</v>
      </c>
      <c r="D12" s="7">
        <f>VLOOKUP(A1,'[1]ТР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VLOOKUP(A1,'[1]ТР 2018'!$A$1:$AH$101,6,0)</f>
        <v>23189.77</v>
      </c>
      <c r="D13" s="7">
        <f>VLOOKUP(A1,'[1]ТР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VLOOKUP(A1,'[1]ТР 2018'!$A$1:$AH$101,7,0)</f>
        <v>20571.79</v>
      </c>
      <c r="D14" s="7">
        <f>VLOOKUP(A1,'[1]ТР 2018'!$A$1:$AH$101,21,0)</f>
        <v>0</v>
      </c>
      <c r="E14" s="9"/>
    </row>
    <row r="15" spans="1:5" ht="31.5">
      <c r="A15" s="3">
        <v>4</v>
      </c>
      <c r="B15" s="11" t="s">
        <v>7</v>
      </c>
      <c r="C15" s="7">
        <f>VLOOKUP(A1,'[1]ТР 2018'!$A$1:$AH$101,8,0)</f>
        <v>20904.1</v>
      </c>
      <c r="D15" s="7">
        <f>VLOOKUP(A1,'[1]ТР 2018'!$A$1:$AH$101,22,0)</f>
        <v>49720</v>
      </c>
      <c r="E15" s="9" t="s">
        <v>27</v>
      </c>
    </row>
    <row r="16" spans="1:5" ht="63">
      <c r="A16" s="3">
        <v>5</v>
      </c>
      <c r="B16" s="11" t="s">
        <v>8</v>
      </c>
      <c r="C16" s="7">
        <f>VLOOKUP(A1,'[1]ТР 2018'!$A$1:$AH$101,9,0)</f>
        <v>19373.05</v>
      </c>
      <c r="D16" s="7">
        <f>VLOOKUP(A1,'[1]ТР 2018'!$A$1:$AH$101,23,0)</f>
        <v>94446</v>
      </c>
      <c r="E16" s="9" t="s">
        <v>28</v>
      </c>
    </row>
    <row r="17" spans="1:5" ht="63">
      <c r="A17" s="3">
        <v>6</v>
      </c>
      <c r="B17" s="11" t="s">
        <v>9</v>
      </c>
      <c r="C17" s="7">
        <f>VLOOKUP(A1,'[1]ТР 2018'!$A$1:$AH$101,10,0)</f>
        <v>21521.89</v>
      </c>
      <c r="D17" s="7">
        <f>VLOOKUP(A1,'[1]ТР 2018'!$A$1:$AH$101,24,0)</f>
        <v>171575</v>
      </c>
      <c r="E17" s="9" t="s">
        <v>29</v>
      </c>
    </row>
    <row r="18" spans="1:5" ht="15.75">
      <c r="A18" s="3">
        <v>7</v>
      </c>
      <c r="B18" s="4" t="s">
        <v>10</v>
      </c>
      <c r="C18" s="7">
        <f>VLOOKUP(A1,'[1]ТР 2018'!$A$1:$AH$101,11,0)</f>
        <v>20746.66</v>
      </c>
      <c r="D18" s="7">
        <f>VLOOKUP(A1,'[1]ТР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VLOOKUP(A1,'[1]ТР 2018'!$A$1:$AH$101,12,0)</f>
        <v>21084.38</v>
      </c>
      <c r="D19" s="7">
        <f>VLOOKUP(A1,'[1]ТР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VLOOKUP(A1,'[1]ТР 2018'!$A$1:$AH$101,13,0)</f>
        <v>20923.75</v>
      </c>
      <c r="D20" s="7">
        <f>VLOOKUP(A1,'[1]ТР 2018'!$A$1:$AH$101,27,0)</f>
        <v>0</v>
      </c>
      <c r="E20" s="9"/>
    </row>
    <row r="21" spans="1:5" ht="31.5">
      <c r="A21" s="3">
        <v>10</v>
      </c>
      <c r="B21" s="4" t="s">
        <v>13</v>
      </c>
      <c r="C21" s="7">
        <f>VLOOKUP(A1,'[1]ТР 2018'!$A$1:$AH$101,14,0)</f>
        <v>20624.04</v>
      </c>
      <c r="D21" s="7">
        <f>VLOOKUP(A1,'[1]ТР 2018'!$A$1:$AH$101,28,0)</f>
        <v>52275</v>
      </c>
      <c r="E21" s="9" t="s">
        <v>30</v>
      </c>
    </row>
    <row r="22" spans="1:5" ht="63">
      <c r="A22" s="3">
        <v>11</v>
      </c>
      <c r="B22" s="11" t="s">
        <v>14</v>
      </c>
      <c r="C22" s="7">
        <f>VLOOKUP(A1,'[1]ТР 2018'!$A$1:$AH$101,15,0)</f>
        <v>21803.75</v>
      </c>
      <c r="D22" s="7">
        <f>VLOOKUP(A1,'[1]ТР 2018'!$A$1:$AH$101,29,0)</f>
        <v>39228</v>
      </c>
      <c r="E22" s="9" t="s">
        <v>31</v>
      </c>
    </row>
    <row r="23" spans="1:5" ht="16.5" customHeight="1">
      <c r="A23" s="3">
        <v>12</v>
      </c>
      <c r="B23" s="11" t="s">
        <v>15</v>
      </c>
      <c r="C23" s="7">
        <f>VLOOKUP(A1,'[1]ТР 2018'!$A$1:$AH$101,16,0)</f>
        <v>24869.35</v>
      </c>
      <c r="D23" s="7">
        <f>VLOOKUP(A1,'[1]ТР 2018'!$A$1:$AH$101,30,0)</f>
        <v>3920</v>
      </c>
      <c r="E23" s="9" t="s">
        <v>32</v>
      </c>
    </row>
    <row r="24" spans="1:5" ht="15.75">
      <c r="A24" s="29" t="s">
        <v>16</v>
      </c>
      <c r="B24" s="30"/>
      <c r="C24" s="8">
        <f>SUM(C12:C23)</f>
        <v>249902.79</v>
      </c>
      <c r="D24" s="8">
        <f>SUM(D12:D23)</f>
        <v>411164</v>
      </c>
      <c r="E24" s="10"/>
    </row>
    <row r="25" spans="1:5" ht="15.75">
      <c r="A25" s="26" t="s">
        <v>23</v>
      </c>
      <c r="B25" s="27"/>
      <c r="C25" s="27"/>
      <c r="D25" s="27"/>
      <c r="E25" s="17">
        <f>E11+C24-D24</f>
        <v>391135.64000000013</v>
      </c>
    </row>
    <row r="29" spans="1:5" ht="18.75">
      <c r="A29" s="25" t="s">
        <v>22</v>
      </c>
      <c r="B29" s="25"/>
      <c r="C29" s="25"/>
      <c r="D29" s="25"/>
      <c r="E29" s="25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2019-03-21T12:56:59Z</dcterms:modified>
  <cp:category/>
  <cp:version/>
  <cp:contentType/>
  <cp:contentStatus/>
</cp:coreProperties>
</file>